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MR OBJETIVOS 2017" sheetId="1" r:id="rId1"/>
    <sheet name="PMR 2017" sheetId="2" r:id="rId2"/>
    <sheet name="Armonizacion" sheetId="3" r:id="rId3"/>
  </sheets>
  <definedNames/>
  <calcPr fullCalcOnLoad="1"/>
</workbook>
</file>

<file path=xl/comments2.xml><?xml version="1.0" encoding="utf-8"?>
<comments xmlns="http://schemas.openxmlformats.org/spreadsheetml/2006/main">
  <authors>
    <author>CLAUDIA  PEDRAZA ALDANA</author>
  </authors>
  <commentList>
    <comment ref="G8" authorId="0">
      <text>
        <r>
          <rPr>
            <b/>
            <sz val="9"/>
            <rFont val="Tahoma"/>
            <family val="2"/>
          </rPr>
          <t>CLAUDIA  PEDRAZA ALDANA:</t>
        </r>
        <r>
          <rPr>
            <sz val="9"/>
            <rFont val="Tahoma"/>
            <family val="2"/>
          </rPr>
          <t xml:space="preserve">
valor inversion proyecto 776. corresponde 87,5 a informes y 12,5 Rf</t>
        </r>
      </text>
    </comment>
  </commentList>
</comments>
</file>

<file path=xl/sharedStrings.xml><?xml version="1.0" encoding="utf-8"?>
<sst xmlns="http://schemas.openxmlformats.org/spreadsheetml/2006/main" count="124" uniqueCount="82">
  <si>
    <t>LINEA BASE PLAN</t>
  </si>
  <si>
    <t>META PLAN</t>
  </si>
  <si>
    <t xml:space="preserve"> PROCESOS DE RESPONSABILIDAD FISCAL</t>
  </si>
  <si>
    <t>PARTICIPACION CIUDADANA</t>
  </si>
  <si>
    <t>235-CONTRALORÍA</t>
  </si>
  <si>
    <t>INFORMES DE AUDITORIA</t>
  </si>
  <si>
    <t>LINEA BASE PLAN*</t>
  </si>
  <si>
    <t xml:space="preserve">Productos, Metas y Resultados -P.M.R.          </t>
  </si>
  <si>
    <t>Cifras en pesos</t>
  </si>
  <si>
    <t>PRODUCTOS</t>
  </si>
  <si>
    <t>CONTRALORIA DE BOGOTA, D.C.</t>
  </si>
  <si>
    <t xml:space="preserve">PRODUCTOS - METAS Y RESULTADOS PMR </t>
  </si>
  <si>
    <t>PROCESOS DE RESPONSABILIDAD FISCAL</t>
  </si>
  <si>
    <t>PARTICIPACIÓN CIUDADANA</t>
  </si>
  <si>
    <t xml:space="preserve">TOTAL </t>
  </si>
  <si>
    <t>PRESUPUESTO
FUNCIONAMIENTO</t>
  </si>
  <si>
    <t>TOTAL GASTOS</t>
  </si>
  <si>
    <t>PRESUPUESTO INVERSIÓN</t>
  </si>
  <si>
    <t xml:space="preserve">VIGENCIA </t>
  </si>
  <si>
    <t>RESERVAS</t>
  </si>
  <si>
    <t>Cifras en Millones de pesos</t>
  </si>
  <si>
    <t>FORTALECER LA FUNCIÓN DE VIGILANCIA A LA GESTIÓN PÚBLICA</t>
  </si>
  <si>
    <t>HACER EFECTIVO  EL RESARCIMIENTO AL DAÑO CAUSADO AL ERARIO DISTRITAL</t>
  </si>
  <si>
    <t>POSICIONAR LA IMAGEN DE LA CONTRALORIA DE BOGOTÁ, D.C.</t>
  </si>
  <si>
    <t>5.0</t>
  </si>
  <si>
    <t>OBJETIVO 1:</t>
  </si>
  <si>
    <t>PRODUCTO 1:</t>
  </si>
  <si>
    <t>OBJETIVO 2:</t>
  </si>
  <si>
    <t>PRODUCTO 2:</t>
  </si>
  <si>
    <t>OBJETIVO 3:</t>
  </si>
  <si>
    <t>PRODUCTO 3:</t>
  </si>
  <si>
    <t>INDICADOR OBJETIVO 1</t>
  </si>
  <si>
    <t>INDICADOR PRODUCTO 1</t>
  </si>
  <si>
    <t>INDICADOR OBJETIVO 2</t>
  </si>
  <si>
    <t>INDICADOR PRODUCTO 2</t>
  </si>
  <si>
    <t>INDICADOR OBJETIVO 3</t>
  </si>
  <si>
    <t>INDICADOR PRODUCTO 3</t>
  </si>
  <si>
    <r>
      <t xml:space="preserve">PERCEPCION DE LOS CIUDADANOS SOBRE LOS PRODUCTOS Y ACCIONES DE LA CONTRALORIA DE BOGOTÁ D.C.: </t>
    </r>
    <r>
      <rPr>
        <sz val="9"/>
        <rFont val="Arial"/>
        <family val="2"/>
      </rPr>
      <t xml:space="preserve">
No. De ciudadanos encuestados que tienen percepción positiva (mayor o igual a 3 sobre 5)  sobre la calidad y oportunidad de los productos entregados por la entidad * 100 / Total de ciudadanos encuestados.  </t>
    </r>
  </si>
  <si>
    <t xml:space="preserve">Unidad Ejecutora No 02 Auditoria Fiscal </t>
  </si>
  <si>
    <t>FORMATO CBN 1003 PRESUPUESTO ORIENTADO A RESULTADOS -POR-</t>
  </si>
  <si>
    <t xml:space="preserve">Elaboró:- Claudia Pedraza-  Direccion Tecnica de Planeación </t>
  </si>
  <si>
    <t xml:space="preserve">Aprobó: Biviana Duque Toro    - Director Técnico de Planeación </t>
  </si>
  <si>
    <t xml:space="preserve">Revisó y Aprobó : Biviana Duque Toro -Director Técnico de Planeación </t>
  </si>
  <si>
    <t>Seguimiento con corte a marzo de 2016:  A la fecha se han realizado 40 actividades  que incluyen  mecanismos de control social e instrumentos de interacción a la gestión pública.</t>
  </si>
  <si>
    <t>*Seguimiento a marzo de 2016:  Con memorando Nº 3-2016-04715, proceso Nº 739409 de 25/02/2016 se remitió a la Dirección Administrativa el ajuste de necesidades de contratación 2016 del proyecto Nº 770 a través del cual se ejecutan actividades del Plan de Acción relacionadas con la percepción del cliente (Ciudadanía y Concejo), resultados que se entregan una vez vencida la vigencia 2016.</t>
  </si>
  <si>
    <t>PRESUPUESTO POR PRODUCTOS VIGENCIA 2016</t>
  </si>
  <si>
    <t>OBJETIVOS - PRODUCTOS E  INDICADORES  DE 2016</t>
  </si>
  <si>
    <t>bogota humana</t>
  </si>
  <si>
    <t xml:space="preserve">mejor par todos </t>
  </si>
  <si>
    <t>valor inversion proyecto 776. corresponde 87,5 a informes y 12,5 Rf</t>
  </si>
  <si>
    <t>1199-1194-1196</t>
  </si>
  <si>
    <t xml:space="preserve">inversion </t>
  </si>
  <si>
    <t>Proyectos de Inversión</t>
  </si>
  <si>
    <t>TOTAL</t>
  </si>
  <si>
    <t xml:space="preserve">No. 1199 - Fortalecimiento del Control Social a la Gestión Pública. </t>
  </si>
  <si>
    <t>No. 1195 - Fortalecimiento del Sistema Integrado de Gestión y de la Capacidad Institucional.</t>
  </si>
  <si>
    <t>729,295,344</t>
  </si>
  <si>
    <t>No. 1196 - Fortalecimiento al Mejoramiento de la Infraestructura Física y Dotación.</t>
  </si>
  <si>
    <t>No. 1194 - Fortalecimiento de  la Infraestructura de Tecnologías de la Información y las Comunicaciones.</t>
  </si>
  <si>
    <t xml:space="preserve">proyecto </t>
  </si>
  <si>
    <t xml:space="preserve">valor </t>
  </si>
  <si>
    <t>informes %</t>
  </si>
  <si>
    <t>responsabilidad</t>
  </si>
  <si>
    <r>
      <t xml:space="preserve">No. </t>
    </r>
    <r>
      <rPr>
        <b/>
        <sz val="9"/>
        <color indexed="10"/>
        <rFont val="Arial"/>
        <family val="2"/>
      </rPr>
      <t xml:space="preserve">1195 - </t>
    </r>
    <r>
      <rPr>
        <b/>
        <sz val="9"/>
        <color indexed="9"/>
        <rFont val="Arial"/>
        <family val="2"/>
      </rPr>
      <t>Fortalecimiento del Sistema Integrado de Gestión y de la Capacidad Institucional.</t>
    </r>
  </si>
  <si>
    <r>
      <t>No.</t>
    </r>
    <r>
      <rPr>
        <b/>
        <sz val="9"/>
        <color indexed="10"/>
        <rFont val="Arial"/>
        <family val="2"/>
      </rPr>
      <t xml:space="preserve"> 1196 -</t>
    </r>
    <r>
      <rPr>
        <b/>
        <sz val="9"/>
        <color indexed="9"/>
        <rFont val="Arial"/>
        <family val="2"/>
      </rPr>
      <t xml:space="preserve"> Fortalecimiento al Mejoramiento de la Infraestructura Física y Dotación.</t>
    </r>
  </si>
  <si>
    <r>
      <t>No.</t>
    </r>
    <r>
      <rPr>
        <b/>
        <sz val="9"/>
        <color indexed="10"/>
        <rFont val="Arial"/>
        <family val="2"/>
      </rPr>
      <t xml:space="preserve"> 1194 -</t>
    </r>
    <r>
      <rPr>
        <b/>
        <sz val="9"/>
        <color indexed="9"/>
        <rFont val="Arial"/>
        <family val="2"/>
      </rPr>
      <t xml:space="preserve"> Fortalecimiento de  la Infraestructura de Tecnologías de la Información y las Comunicaciones.</t>
    </r>
  </si>
  <si>
    <r>
      <t>No.</t>
    </r>
    <r>
      <rPr>
        <b/>
        <sz val="9"/>
        <color indexed="10"/>
        <rFont val="Arial"/>
        <family val="2"/>
      </rPr>
      <t xml:space="preserve"> 1199 - </t>
    </r>
    <r>
      <rPr>
        <b/>
        <sz val="9"/>
        <color indexed="9"/>
        <rFont val="Arial"/>
        <family val="2"/>
      </rPr>
      <t xml:space="preserve">Fortalecimiento del Control Social a la Gestión Pública. </t>
    </r>
  </si>
  <si>
    <r>
      <t xml:space="preserve">TASA DE RETORNO
</t>
    </r>
    <r>
      <rPr>
        <sz val="9"/>
        <rFont val="Arial"/>
        <family val="2"/>
      </rPr>
      <t xml:space="preserve">Valor de los beneficios / total presupuesto ejecutado por la Contraloria de Bogotá, D.C. en el periodo analizado 
</t>
    </r>
  </si>
  <si>
    <r>
      <t>PORCENTAJE DE ACTIVIDADES DE CONTROL SOCIAL EJECUTADAS</t>
    </r>
    <r>
      <rPr>
        <sz val="9"/>
        <rFont val="Arial"/>
        <family val="2"/>
      </rPr>
      <t xml:space="preserve">
No. De actividades de control social que incluyen  mecanismos de control social a la gestión pública ejecutadas *100 / Total de actividades de control social que incluyen mecanismos de control social a la gestión pública programadas (</t>
    </r>
    <r>
      <rPr>
        <sz val="9"/>
        <color indexed="10"/>
        <rFont val="Arial"/>
        <family val="2"/>
      </rPr>
      <t>/</t>
    </r>
    <r>
      <rPr>
        <sz val="9"/>
        <rFont val="Arial"/>
        <family val="2"/>
      </rPr>
      <t>)</t>
    </r>
  </si>
  <si>
    <t xml:space="preserve">Teniendo en cuenta que se supero la meta Plan la subdireccion de cobro coactivo solicitara modificacion al denominador del indicador. </t>
  </si>
  <si>
    <t>Fecha de Elaboración: Febrero de 2017</t>
  </si>
  <si>
    <t xml:space="preserve">ALCANZADO A FEBRERO </t>
  </si>
  <si>
    <r>
      <t>PORCENTAJE DE ENTIDADES DISTRITALES AUDITADAS DURANTE EL PERIODO</t>
    </r>
    <r>
      <rPr>
        <sz val="9"/>
        <rFont val="Arial"/>
        <family val="2"/>
      </rPr>
      <t xml:space="preserve">
No. De sujetos de control auditados en la vigencia / Total de sujetos de control competencia de la Contraloria de Bogotá *100 (55/93)</t>
    </r>
  </si>
  <si>
    <t xml:space="preserve">VERSION 1,0 PAD 2017 (93) SUJETOS </t>
  </si>
  <si>
    <r>
      <t>INFORMES DE AUDITORIA REALIZADOS DURANTE EL PERIODO</t>
    </r>
    <r>
      <rPr>
        <sz val="9"/>
        <rFont val="Arial"/>
        <family val="2"/>
      </rPr>
      <t xml:space="preserve">
Total Informes de Auditoria realizados (59/203)</t>
    </r>
  </si>
  <si>
    <t>Regulares. (8 ) Visitas Fiscal (3)Desempeño (48)</t>
  </si>
  <si>
    <r>
      <t>MONTO DE DINERO SUCEPTIBLE DE RECAUDO POR PROCESOS DE RESPONSABILIDAD FISCAL POR VIGENCIA FISCAL</t>
    </r>
    <r>
      <rPr>
        <sz val="9"/>
        <rFont val="Arial"/>
        <family val="2"/>
      </rPr>
      <t xml:space="preserve">
Valor del recaudo realizado por la Subdirección de Cobro Coactivo / Valor a recaudar programado 10.694.597.814(/1020,000,000)
</t>
    </r>
  </si>
  <si>
    <r>
      <t xml:space="preserve">TOTAL BENEFICIOS DEL CONTROL FISCAL A 28 FEBRERO DE 2017 </t>
    </r>
    <r>
      <rPr>
        <b/>
        <sz val="11"/>
        <color indexed="10"/>
        <rFont val="Calibri"/>
        <family val="2"/>
      </rPr>
      <t>274,684,793.VYCGF</t>
    </r>
  </si>
  <si>
    <t>Fuente: Ejecución presupuestal Febrero   de 2017  Unidad Ejecutora No. 1</t>
  </si>
  <si>
    <t xml:space="preserve">Elaboró:   - Claudia Pedraza A  -                         Fecha: Marzo    de 2017     </t>
  </si>
  <si>
    <t>GIROS ACUMULADOS A FEBRERO  DE 2017</t>
  </si>
  <si>
    <t>RESPONSABILIDAD FISCAL 10694597814 correo Subdirectora Nelcy 09-03-2017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</si>
</sst>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98" formatCode="#,##0.0"/>
    <numFmt numFmtId="229" formatCode="_(&quot;$&quot;\ * #,##0.000000000_);_(&quot;$&quot;\ * \(#,##0.000000000\);_(&quot;$&quot;\ * &quot;-&quot;??_);_(@_)"/>
    <numFmt numFmtId="230" formatCode="0.0000000000000"/>
    <numFmt numFmtId="238" formatCode="0.0000000000%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color indexed="8"/>
      <name val="Arial"/>
      <family val="2"/>
    </font>
    <font>
      <sz val="11"/>
      <color indexed="56"/>
      <name val="Calibri"/>
      <family val="2"/>
    </font>
    <font>
      <sz val="12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Arial"/>
      <family val="2"/>
    </font>
    <font>
      <b/>
      <sz val="12"/>
      <color rgb="FFFFFFFF"/>
      <name val="Arial"/>
      <family val="2"/>
    </font>
    <font>
      <b/>
      <sz val="12"/>
      <color rgb="FFFFFFFF"/>
      <name val="Calibri"/>
      <family val="2"/>
    </font>
    <font>
      <b/>
      <sz val="9"/>
      <color rgb="FFFFFFFF"/>
      <name val="Arial"/>
      <family val="2"/>
    </font>
    <font>
      <sz val="11"/>
      <color rgb="FF000000"/>
      <name val="Arial Narrow"/>
      <family val="2"/>
    </font>
    <font>
      <b/>
      <sz val="11"/>
      <color rgb="FFFFFFFF"/>
      <name val="Calibri"/>
      <family val="2"/>
    </font>
    <font>
      <b/>
      <sz val="11"/>
      <color rgb="FF000000"/>
      <name val="Arial Narrow"/>
      <family val="2"/>
    </font>
    <font>
      <b/>
      <sz val="11"/>
      <color theme="1"/>
      <name val="Arial"/>
      <family val="2"/>
    </font>
    <font>
      <sz val="11"/>
      <color rgb="FF1F497D"/>
      <name val="Calibri"/>
      <family val="2"/>
    </font>
    <font>
      <sz val="12"/>
      <color theme="1"/>
      <name val="Times New Roman"/>
      <family val="1"/>
    </font>
    <font>
      <b/>
      <sz val="11"/>
      <color rgb="FF00000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E7F3F4"/>
        <bgColor indexed="64"/>
      </patternFill>
    </fill>
    <fill>
      <patternFill patternType="solid">
        <fgColor rgb="FFF3F9FA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EBF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>
        <color indexed="63"/>
      </bottom>
    </border>
    <border>
      <left style="medium">
        <color rgb="FFFFFFFF"/>
      </left>
      <right style="medium">
        <color rgb="FFFFFFFF"/>
      </right>
      <top>
        <color indexed="63"/>
      </top>
      <bottom style="medium">
        <color rgb="FFFFFFF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5" fillId="28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9" fillId="30" borderId="0" applyNumberFormat="0" applyBorder="0" applyAlignment="0" applyProtection="0"/>
    <xf numFmtId="0" fontId="1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60" fillId="20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4" fillId="0" borderId="8" applyNumberFormat="0" applyFill="0" applyAlignment="0" applyProtection="0"/>
    <xf numFmtId="0" fontId="65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3" fontId="12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3" fontId="12" fillId="33" borderId="10" xfId="0" applyNumberFormat="1" applyFont="1" applyFill="1" applyBorder="1" applyAlignment="1">
      <alignment/>
    </xf>
    <xf numFmtId="0" fontId="10" fillId="0" borderId="10" xfId="0" applyFont="1" applyBorder="1" applyAlignment="1">
      <alignment horizontal="right" vertical="top" wrapText="1"/>
    </xf>
    <xf numFmtId="3" fontId="1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198" fontId="4" fillId="0" borderId="10" xfId="0" applyNumberFormat="1" applyFont="1" applyFill="1" applyBorder="1" applyAlignment="1">
      <alignment horizontal="center" vertical="center"/>
    </xf>
    <xf numFmtId="9" fontId="4" fillId="0" borderId="10" xfId="56" applyFont="1" applyFill="1" applyBorder="1" applyAlignment="1">
      <alignment horizontal="center" vertical="center"/>
    </xf>
    <xf numFmtId="9" fontId="4" fillId="0" borderId="10" xfId="56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9" fontId="1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 wrapText="1"/>
    </xf>
    <xf numFmtId="0" fontId="5" fillId="34" borderId="10" xfId="0" applyFont="1" applyFill="1" applyBorder="1" applyAlignment="1">
      <alignment vertical="top"/>
    </xf>
    <xf numFmtId="0" fontId="5" fillId="0" borderId="10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/>
    </xf>
    <xf numFmtId="9" fontId="13" fillId="0" borderId="0" xfId="56" applyFont="1" applyAlignment="1">
      <alignment/>
    </xf>
    <xf numFmtId="0" fontId="10" fillId="0" borderId="1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/>
    </xf>
    <xf numFmtId="9" fontId="4" fillId="0" borderId="0" xfId="56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14" fillId="0" borderId="0" xfId="0" applyFont="1" applyAlignment="1">
      <alignment wrapText="1"/>
    </xf>
    <xf numFmtId="9" fontId="14" fillId="0" borderId="0" xfId="56" applyFont="1" applyAlignment="1">
      <alignment wrapText="1"/>
    </xf>
    <xf numFmtId="0" fontId="11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vertical="center"/>
    </xf>
    <xf numFmtId="0" fontId="66" fillId="36" borderId="11" xfId="0" applyFont="1" applyFill="1" applyBorder="1" applyAlignment="1">
      <alignment horizontal="center" vertical="center" wrapText="1" readingOrder="1"/>
    </xf>
    <xf numFmtId="0" fontId="67" fillId="36" borderId="11" xfId="0" applyFont="1" applyFill="1" applyBorder="1" applyAlignment="1">
      <alignment horizontal="center" vertical="center" wrapText="1" readingOrder="1"/>
    </xf>
    <xf numFmtId="0" fontId="68" fillId="36" borderId="11" xfId="0" applyFont="1" applyFill="1" applyBorder="1" applyAlignment="1">
      <alignment horizontal="center" vertical="center" wrapText="1" readingOrder="1"/>
    </xf>
    <xf numFmtId="0" fontId="69" fillId="36" borderId="12" xfId="0" applyFont="1" applyFill="1" applyBorder="1" applyAlignment="1">
      <alignment horizontal="left" vertical="center" wrapText="1" readingOrder="1"/>
    </xf>
    <xf numFmtId="3" fontId="70" fillId="37" borderId="12" xfId="0" applyNumberFormat="1" applyFont="1" applyFill="1" applyBorder="1" applyAlignment="1">
      <alignment horizontal="right" vertical="center" wrapText="1" readingOrder="1"/>
    </xf>
    <xf numFmtId="0" fontId="69" fillId="36" borderId="13" xfId="0" applyFont="1" applyFill="1" applyBorder="1" applyAlignment="1">
      <alignment horizontal="left" vertical="center" wrapText="1" readingOrder="1"/>
    </xf>
    <xf numFmtId="0" fontId="70" fillId="38" borderId="13" xfId="0" applyFont="1" applyFill="1" applyBorder="1" applyAlignment="1">
      <alignment horizontal="right" vertical="center" wrapText="1" readingOrder="1"/>
    </xf>
    <xf numFmtId="3" fontId="70" fillId="38" borderId="13" xfId="0" applyNumberFormat="1" applyFont="1" applyFill="1" applyBorder="1" applyAlignment="1">
      <alignment horizontal="right" vertical="center" wrapText="1" readingOrder="1"/>
    </xf>
    <xf numFmtId="3" fontId="70" fillId="37" borderId="13" xfId="0" applyNumberFormat="1" applyFont="1" applyFill="1" applyBorder="1" applyAlignment="1">
      <alignment horizontal="right" vertical="center" wrapText="1" readingOrder="1"/>
    </xf>
    <xf numFmtId="0" fontId="71" fillId="36" borderId="13" xfId="0" applyFont="1" applyFill="1" applyBorder="1" applyAlignment="1">
      <alignment horizontal="left" vertical="center" wrapText="1" readingOrder="1"/>
    </xf>
    <xf numFmtId="3" fontId="72" fillId="37" borderId="13" xfId="0" applyNumberFormat="1" applyFont="1" applyFill="1" applyBorder="1" applyAlignment="1">
      <alignment horizontal="right" vertical="center" wrapText="1" readingOrder="1"/>
    </xf>
    <xf numFmtId="0" fontId="0" fillId="0" borderId="10" xfId="0" applyBorder="1" applyAlignment="1">
      <alignment horizontal="center" vertical="center"/>
    </xf>
    <xf numFmtId="0" fontId="66" fillId="36" borderId="14" xfId="0" applyFont="1" applyFill="1" applyBorder="1" applyAlignment="1">
      <alignment horizontal="center" vertical="center" wrapText="1" readingOrder="1"/>
    </xf>
    <xf numFmtId="0" fontId="67" fillId="36" borderId="14" xfId="0" applyFont="1" applyFill="1" applyBorder="1" applyAlignment="1">
      <alignment horizontal="center" vertical="center" wrapText="1" readingOrder="1"/>
    </xf>
    <xf numFmtId="0" fontId="71" fillId="36" borderId="15" xfId="0" applyFont="1" applyFill="1" applyBorder="1" applyAlignment="1">
      <alignment horizontal="left" vertical="center" wrapText="1" readingOrder="1"/>
    </xf>
    <xf numFmtId="3" fontId="72" fillId="37" borderId="15" xfId="0" applyNumberFormat="1" applyFont="1" applyFill="1" applyBorder="1" applyAlignment="1">
      <alignment horizontal="right" vertical="center" wrapText="1" readingOrder="1"/>
    </xf>
    <xf numFmtId="0" fontId="69" fillId="36" borderId="10" xfId="0" applyFont="1" applyFill="1" applyBorder="1" applyAlignment="1">
      <alignment horizontal="left" vertical="center" wrapText="1" readingOrder="1"/>
    </xf>
    <xf numFmtId="3" fontId="70" fillId="37" borderId="10" xfId="0" applyNumberFormat="1" applyFont="1" applyFill="1" applyBorder="1" applyAlignment="1">
      <alignment horizontal="right" vertical="center" wrapText="1" readingOrder="1"/>
    </xf>
    <xf numFmtId="0" fontId="0" fillId="0" borderId="10" xfId="0" applyBorder="1" applyAlignment="1">
      <alignment/>
    </xf>
    <xf numFmtId="0" fontId="70" fillId="38" borderId="10" xfId="0" applyFont="1" applyFill="1" applyBorder="1" applyAlignment="1">
      <alignment horizontal="right" vertical="center" wrapText="1" readingOrder="1"/>
    </xf>
    <xf numFmtId="3" fontId="70" fillId="38" borderId="10" xfId="0" applyNumberFormat="1" applyFont="1" applyFill="1" applyBorder="1" applyAlignment="1">
      <alignment horizontal="right" vertical="center" wrapText="1" readingOrder="1"/>
    </xf>
    <xf numFmtId="3" fontId="10" fillId="0" borderId="10" xfId="0" applyNumberFormat="1" applyFont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61" fillId="0" borderId="0" xfId="0" applyFont="1" applyAlignment="1">
      <alignment/>
    </xf>
    <xf numFmtId="0" fontId="0" fillId="40" borderId="10" xfId="0" applyFill="1" applyBorder="1" applyAlignment="1">
      <alignment/>
    </xf>
    <xf numFmtId="9" fontId="4" fillId="41" borderId="10" xfId="56" applyNumberFormat="1" applyFont="1" applyFill="1" applyBorder="1" applyAlignment="1">
      <alignment horizontal="center" vertical="center"/>
    </xf>
    <xf numFmtId="9" fontId="15" fillId="41" borderId="10" xfId="56" applyFont="1" applyFill="1" applyBorder="1" applyAlignment="1">
      <alignment horizontal="center" vertical="center"/>
    </xf>
    <xf numFmtId="9" fontId="4" fillId="41" borderId="10" xfId="56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center" vertical="center" wrapText="1"/>
    </xf>
    <xf numFmtId="4" fontId="73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0" fontId="13" fillId="0" borderId="0" xfId="0" applyFont="1" applyAlignment="1">
      <alignment wrapText="1"/>
    </xf>
    <xf numFmtId="0" fontId="74" fillId="0" borderId="0" xfId="0" applyFont="1" applyAlignment="1">
      <alignment wrapText="1"/>
    </xf>
    <xf numFmtId="3" fontId="75" fillId="0" borderId="0" xfId="0" applyNumberFormat="1" applyFont="1" applyAlignment="1">
      <alignment/>
    </xf>
    <xf numFmtId="198" fontId="4" fillId="41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0" fontId="16" fillId="39" borderId="16" xfId="0" applyFont="1" applyFill="1" applyBorder="1" applyAlignment="1">
      <alignment horizontal="center"/>
    </xf>
    <xf numFmtId="0" fontId="16" fillId="39" borderId="17" xfId="0" applyFont="1" applyFill="1" applyBorder="1" applyAlignment="1">
      <alignment horizontal="center"/>
    </xf>
    <xf numFmtId="0" fontId="16" fillId="39" borderId="18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/>
    </xf>
    <xf numFmtId="0" fontId="9" fillId="0" borderId="0" xfId="54" applyFont="1" applyBorder="1" applyAlignment="1">
      <alignment horizontal="center" vertical="top"/>
      <protection/>
    </xf>
    <xf numFmtId="0" fontId="6" fillId="0" borderId="0" xfId="54" applyFont="1" applyBorder="1" applyAlignment="1">
      <alignment horizontal="center" vertical="top"/>
      <protection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2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0" fontId="2" fillId="32" borderId="22" xfId="0" applyFont="1" applyFill="1" applyBorder="1" applyAlignment="1">
      <alignment horizontal="center" wrapText="1"/>
    </xf>
    <xf numFmtId="0" fontId="2" fillId="32" borderId="23" xfId="0" applyFont="1" applyFill="1" applyBorder="1" applyAlignment="1">
      <alignment horizontal="center" wrapText="1"/>
    </xf>
    <xf numFmtId="3" fontId="12" fillId="0" borderId="19" xfId="0" applyNumberFormat="1" applyFont="1" applyBorder="1" applyAlignment="1">
      <alignment horizontal="center"/>
    </xf>
    <xf numFmtId="3" fontId="12" fillId="0" borderId="20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right"/>
    </xf>
    <xf numFmtId="3" fontId="12" fillId="0" borderId="20" xfId="0" applyNumberFormat="1" applyFont="1" applyBorder="1" applyAlignment="1">
      <alignment horizontal="right"/>
    </xf>
    <xf numFmtId="0" fontId="76" fillId="42" borderId="10" xfId="0" applyFont="1" applyFill="1" applyBorder="1" applyAlignment="1">
      <alignment vertical="center" wrapText="1"/>
    </xf>
    <xf numFmtId="170" fontId="13" fillId="0" borderId="0" xfId="51" applyFont="1" applyAlignment="1">
      <alignment/>
    </xf>
    <xf numFmtId="170" fontId="13" fillId="0" borderId="0" xfId="0" applyNumberFormat="1" applyFont="1" applyAlignment="1">
      <alignment/>
    </xf>
    <xf numFmtId="229" fontId="13" fillId="0" borderId="0" xfId="51" applyNumberFormat="1" applyFont="1" applyAlignment="1">
      <alignment/>
    </xf>
    <xf numFmtId="230" fontId="13" fillId="0" borderId="0" xfId="0" applyNumberFormat="1" applyFont="1" applyAlignment="1">
      <alignment/>
    </xf>
    <xf numFmtId="238" fontId="13" fillId="0" borderId="0" xfId="56" applyNumberFormat="1" applyFont="1" applyAlignment="1">
      <alignment/>
    </xf>
    <xf numFmtId="4" fontId="4" fillId="41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Libro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76200</xdr:rowOff>
    </xdr:from>
    <xdr:to>
      <xdr:col>0</xdr:col>
      <xdr:colOff>942975</xdr:colOff>
      <xdr:row>3</xdr:row>
      <xdr:rowOff>200025</xdr:rowOff>
    </xdr:to>
    <xdr:pic>
      <xdr:nvPicPr>
        <xdr:cNvPr id="1" name="Picture 1" descr="logo nuevo contralor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57175"/>
          <a:ext cx="819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76200</xdr:rowOff>
    </xdr:from>
    <xdr:to>
      <xdr:col>0</xdr:col>
      <xdr:colOff>1476375</xdr:colOff>
      <xdr:row>4</xdr:row>
      <xdr:rowOff>104775</xdr:rowOff>
    </xdr:to>
    <xdr:pic>
      <xdr:nvPicPr>
        <xdr:cNvPr id="1" name="Picture 1" descr="logo nuevo contralor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00050"/>
          <a:ext cx="1143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34"/>
  <sheetViews>
    <sheetView tabSelected="1" zoomScalePageLayoutView="0" workbookViewId="0" topLeftCell="A17">
      <selection activeCell="A1" sqref="A1:E27"/>
    </sheetView>
  </sheetViews>
  <sheetFormatPr defaultColWidth="11.421875" defaultRowHeight="15"/>
  <cols>
    <col min="1" max="1" width="36.00390625" style="21" customWidth="1"/>
    <col min="2" max="2" width="17.421875" style="21" customWidth="1"/>
    <col min="3" max="3" width="11.421875" style="21" customWidth="1"/>
    <col min="4" max="4" width="15.421875" style="21" customWidth="1"/>
    <col min="5" max="5" width="14.140625" style="21" customWidth="1"/>
    <col min="6" max="6" width="41.28125" style="21" hidden="1" customWidth="1"/>
    <col min="7" max="7" width="27.28125" style="21" customWidth="1"/>
    <col min="8" max="8" width="20.421875" style="21" customWidth="1"/>
    <col min="9" max="9" width="17.8515625" style="21" bestFit="1" customWidth="1"/>
    <col min="10" max="10" width="27.421875" style="21" customWidth="1"/>
    <col min="11" max="11" width="23.7109375" style="21" customWidth="1"/>
    <col min="12" max="12" width="23.00390625" style="21" customWidth="1"/>
    <col min="13" max="13" width="33.28125" style="21" customWidth="1"/>
    <col min="14" max="14" width="25.28125" style="21" customWidth="1"/>
    <col min="15" max="15" width="22.57421875" style="21" customWidth="1"/>
    <col min="16" max="16384" width="11.421875" style="21" customWidth="1"/>
  </cols>
  <sheetData>
    <row r="1" spans="1:5" ht="14.25">
      <c r="A1" s="80" t="s">
        <v>39</v>
      </c>
      <c r="B1" s="81"/>
      <c r="C1" s="81"/>
      <c r="D1" s="81"/>
      <c r="E1" s="82"/>
    </row>
    <row r="2" spans="1:4" ht="15.75" customHeight="1">
      <c r="A2" s="86" t="s">
        <v>4</v>
      </c>
      <c r="B2" s="86"/>
      <c r="C2" s="86"/>
      <c r="D2" s="86"/>
    </row>
    <row r="3" spans="1:10" ht="15.75">
      <c r="A3" s="87" t="s">
        <v>7</v>
      </c>
      <c r="B3" s="87"/>
      <c r="C3" s="87"/>
      <c r="D3" s="87"/>
      <c r="J3" s="21">
        <f>3*54/100</f>
        <v>1.62</v>
      </c>
    </row>
    <row r="4" spans="1:4" ht="24" customHeight="1">
      <c r="A4" s="88" t="s">
        <v>46</v>
      </c>
      <c r="B4" s="88"/>
      <c r="C4" s="88"/>
      <c r="D4" s="88"/>
    </row>
    <row r="5" spans="1:5" ht="14.25" customHeight="1">
      <c r="A5" s="25" t="s">
        <v>25</v>
      </c>
      <c r="B5" s="78" t="s">
        <v>21</v>
      </c>
      <c r="C5" s="78"/>
      <c r="D5" s="78"/>
      <c r="E5" s="78"/>
    </row>
    <row r="6" spans="1:5" ht="24">
      <c r="A6" s="1" t="s">
        <v>31</v>
      </c>
      <c r="B6" s="1" t="s">
        <v>0</v>
      </c>
      <c r="C6" s="1" t="s">
        <v>1</v>
      </c>
      <c r="D6" s="1">
        <v>2017</v>
      </c>
      <c r="E6" s="1" t="s">
        <v>71</v>
      </c>
    </row>
    <row r="7" spans="1:7" ht="78.75" customHeight="1">
      <c r="A7" s="26" t="s">
        <v>72</v>
      </c>
      <c r="B7" s="20">
        <v>1</v>
      </c>
      <c r="C7" s="19">
        <v>1</v>
      </c>
      <c r="D7" s="19">
        <v>0.92</v>
      </c>
      <c r="E7" s="68">
        <v>0.59</v>
      </c>
      <c r="G7" s="74" t="s">
        <v>73</v>
      </c>
    </row>
    <row r="8" spans="1:5" ht="20.25" customHeight="1">
      <c r="A8" s="25" t="s">
        <v>26</v>
      </c>
      <c r="B8" s="83" t="s">
        <v>5</v>
      </c>
      <c r="C8" s="83"/>
      <c r="D8" s="83"/>
      <c r="E8" s="83"/>
    </row>
    <row r="9" spans="1:5" ht="24">
      <c r="A9" s="1" t="s">
        <v>32</v>
      </c>
      <c r="B9" s="1" t="s">
        <v>6</v>
      </c>
      <c r="C9" s="1" t="s">
        <v>1</v>
      </c>
      <c r="D9" s="1">
        <v>2017</v>
      </c>
      <c r="E9" s="1" t="str">
        <f>E6</f>
        <v>ALCANZADO A FEBRERO </v>
      </c>
    </row>
    <row r="10" spans="1:7" ht="50.25" customHeight="1">
      <c r="A10" s="26" t="s">
        <v>74</v>
      </c>
      <c r="B10" s="2">
        <f>130+157+168+287</f>
        <v>742</v>
      </c>
      <c r="C10" s="3">
        <f>333+177+150+150</f>
        <v>810</v>
      </c>
      <c r="D10" s="3">
        <v>205</v>
      </c>
      <c r="E10" s="68">
        <v>0.29</v>
      </c>
      <c r="G10" s="75" t="s">
        <v>75</v>
      </c>
    </row>
    <row r="11" spans="1:5" ht="24.75" customHeight="1">
      <c r="A11" s="27" t="s">
        <v>27</v>
      </c>
      <c r="B11" s="85" t="s">
        <v>22</v>
      </c>
      <c r="C11" s="85"/>
      <c r="D11" s="85"/>
      <c r="E11" s="85"/>
    </row>
    <row r="12" spans="1:5" ht="27" customHeight="1">
      <c r="A12" s="1" t="s">
        <v>33</v>
      </c>
      <c r="B12" s="1" t="s">
        <v>0</v>
      </c>
      <c r="C12" s="1" t="s">
        <v>1</v>
      </c>
      <c r="D12" s="1">
        <f>D6</f>
        <v>2017</v>
      </c>
      <c r="E12" s="71" t="str">
        <f>E6</f>
        <v>ALCANZADO A FEBRERO </v>
      </c>
    </row>
    <row r="13" spans="1:13" ht="81.75" customHeight="1">
      <c r="A13" s="26" t="s">
        <v>67</v>
      </c>
      <c r="B13" s="4">
        <v>4.34</v>
      </c>
      <c r="C13" s="4" t="s">
        <v>24</v>
      </c>
      <c r="D13" s="18">
        <v>3</v>
      </c>
      <c r="E13" s="109">
        <v>0.54</v>
      </c>
      <c r="G13" s="103" t="s">
        <v>77</v>
      </c>
      <c r="H13" s="103" t="s">
        <v>81</v>
      </c>
      <c r="I13" s="32"/>
      <c r="J13" s="104"/>
      <c r="K13" s="104"/>
      <c r="L13" s="104"/>
      <c r="M13" s="106"/>
    </row>
    <row r="14" spans="1:15" ht="15">
      <c r="A14" s="27" t="s">
        <v>28</v>
      </c>
      <c r="B14" s="83" t="s">
        <v>2</v>
      </c>
      <c r="C14" s="83"/>
      <c r="D14" s="83"/>
      <c r="E14" s="83"/>
      <c r="I14" s="72"/>
      <c r="J14" s="72"/>
      <c r="K14" s="105"/>
      <c r="M14" s="107"/>
      <c r="N14" s="73"/>
      <c r="O14" s="73"/>
    </row>
    <row r="15" spans="1:13" ht="24">
      <c r="A15" s="1" t="s">
        <v>34</v>
      </c>
      <c r="B15" s="1" t="s">
        <v>0</v>
      </c>
      <c r="C15" s="1" t="s">
        <v>1</v>
      </c>
      <c r="D15" s="1">
        <f>D6</f>
        <v>2017</v>
      </c>
      <c r="E15" s="71" t="str">
        <f>E6</f>
        <v>ALCANZADO A FEBRERO </v>
      </c>
      <c r="K15" s="108"/>
      <c r="L15" s="32"/>
      <c r="M15" s="32"/>
    </row>
    <row r="16" spans="1:11" ht="108">
      <c r="A16" s="24" t="s">
        <v>76</v>
      </c>
      <c r="B16" s="2">
        <v>300</v>
      </c>
      <c r="C16" s="3">
        <v>2000</v>
      </c>
      <c r="D16" s="3">
        <v>1020</v>
      </c>
      <c r="E16" s="77">
        <v>1048.4</v>
      </c>
      <c r="F16" s="21">
        <f>489.510134/650</f>
        <v>0.7530925138461538</v>
      </c>
      <c r="G16" s="74" t="s">
        <v>69</v>
      </c>
      <c r="H16" s="76"/>
      <c r="I16" s="76"/>
      <c r="K16" s="104"/>
    </row>
    <row r="17" spans="1:5" ht="14.25">
      <c r="A17" s="79" t="s">
        <v>20</v>
      </c>
      <c r="B17" s="79"/>
      <c r="C17" s="79"/>
      <c r="D17" s="79"/>
      <c r="E17" s="79"/>
    </row>
    <row r="18" spans="1:5" ht="24" customHeight="1">
      <c r="A18" s="25" t="s">
        <v>29</v>
      </c>
      <c r="B18" s="78" t="s">
        <v>23</v>
      </c>
      <c r="C18" s="78"/>
      <c r="D18" s="78"/>
      <c r="E18" s="78"/>
    </row>
    <row r="19" spans="1:5" ht="25.5" customHeight="1">
      <c r="A19" s="28" t="s">
        <v>35</v>
      </c>
      <c r="B19" s="1" t="s">
        <v>0</v>
      </c>
      <c r="C19" s="1" t="s">
        <v>1</v>
      </c>
      <c r="D19" s="1">
        <f>D6</f>
        <v>2017</v>
      </c>
      <c r="E19" s="71" t="str">
        <f>E6</f>
        <v>ALCANZADO A FEBRERO </v>
      </c>
    </row>
    <row r="20" spans="1:6" ht="126" customHeight="1">
      <c r="A20" s="29" t="s">
        <v>37</v>
      </c>
      <c r="B20" s="23">
        <v>0.3</v>
      </c>
      <c r="C20" s="23">
        <v>0.8</v>
      </c>
      <c r="D20" s="23">
        <v>0.8</v>
      </c>
      <c r="E20" s="69">
        <v>0</v>
      </c>
      <c r="F20" s="37" t="s">
        <v>44</v>
      </c>
    </row>
    <row r="21" spans="1:5" ht="14.25">
      <c r="A21" s="25" t="s">
        <v>30</v>
      </c>
      <c r="B21" s="83" t="s">
        <v>3</v>
      </c>
      <c r="C21" s="83"/>
      <c r="D21" s="83"/>
      <c r="E21" s="83"/>
    </row>
    <row r="22" spans="1:5" ht="24">
      <c r="A22" s="1" t="s">
        <v>36</v>
      </c>
      <c r="B22" s="1" t="s">
        <v>0</v>
      </c>
      <c r="C22" s="1" t="s">
        <v>1</v>
      </c>
      <c r="D22" s="1">
        <v>2017</v>
      </c>
      <c r="E22" s="1" t="str">
        <f>E6</f>
        <v>ALCANZADO A FEBRERO </v>
      </c>
    </row>
    <row r="23" spans="1:6" ht="123" customHeight="1">
      <c r="A23" s="30" t="s">
        <v>68</v>
      </c>
      <c r="B23" s="20">
        <v>1</v>
      </c>
      <c r="C23" s="20">
        <v>1</v>
      </c>
      <c r="D23" s="20">
        <v>0.27</v>
      </c>
      <c r="E23" s="70">
        <v>0</v>
      </c>
      <c r="F23" s="38" t="s">
        <v>43</v>
      </c>
    </row>
    <row r="24" spans="1:5" ht="16.5" customHeight="1">
      <c r="A24" s="34"/>
      <c r="B24" s="35"/>
      <c r="C24" s="35"/>
      <c r="D24" s="35"/>
      <c r="E24" s="35"/>
    </row>
    <row r="25" spans="1:4" ht="14.25">
      <c r="A25" s="84" t="s">
        <v>40</v>
      </c>
      <c r="B25" s="84"/>
      <c r="C25" s="84"/>
      <c r="D25" s="84"/>
    </row>
    <row r="26" spans="1:4" ht="14.25">
      <c r="A26" s="31" t="s">
        <v>70</v>
      </c>
      <c r="B26" s="22"/>
      <c r="C26" s="22"/>
      <c r="D26" s="22"/>
    </row>
    <row r="27" spans="1:4" ht="14.25">
      <c r="A27" s="22" t="s">
        <v>42</v>
      </c>
      <c r="B27" s="22"/>
      <c r="C27" s="22"/>
      <c r="D27" s="22"/>
    </row>
    <row r="34" ht="14.25">
      <c r="C34" s="32"/>
    </row>
  </sheetData>
  <sheetProtection/>
  <mergeCells count="12">
    <mergeCell ref="A3:D3"/>
    <mergeCell ref="A4:D4"/>
    <mergeCell ref="B5:E5"/>
    <mergeCell ref="B18:E18"/>
    <mergeCell ref="A17:E17"/>
    <mergeCell ref="A1:E1"/>
    <mergeCell ref="B21:E21"/>
    <mergeCell ref="A25:D25"/>
    <mergeCell ref="B8:E8"/>
    <mergeCell ref="B11:E11"/>
    <mergeCell ref="B14:E14"/>
    <mergeCell ref="A2:D2"/>
  </mergeCells>
  <printOptions horizontalCentered="1" verticalCentered="1"/>
  <pageMargins left="0.984251968503937" right="0.2362204724409449" top="0.7086614173228347" bottom="0.4724409448818898" header="0.31496062992125984" footer="0.31496062992125984"/>
  <pageSetup horizontalDpi="300" verticalDpi="3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M33"/>
  <sheetViews>
    <sheetView zoomScalePageLayoutView="0" workbookViewId="0" topLeftCell="A1">
      <selection activeCell="D20" sqref="D20"/>
    </sheetView>
  </sheetViews>
  <sheetFormatPr defaultColWidth="11.421875" defaultRowHeight="15"/>
  <cols>
    <col min="1" max="1" width="27.8515625" style="0" customWidth="1"/>
    <col min="2" max="2" width="24.140625" style="0" customWidth="1"/>
    <col min="3" max="3" width="20.8515625" style="0" customWidth="1"/>
    <col min="4" max="4" width="19.140625" style="0" customWidth="1"/>
    <col min="5" max="5" width="19.7109375" style="0" customWidth="1"/>
    <col min="6" max="6" width="14.140625" style="0" customWidth="1"/>
    <col min="9" max="9" width="17.421875" style="0" customWidth="1"/>
    <col min="10" max="10" width="14.57421875" style="0" customWidth="1"/>
    <col min="11" max="11" width="15.8515625" style="0" customWidth="1"/>
    <col min="12" max="12" width="8.140625" style="0" customWidth="1"/>
    <col min="13" max="13" width="15.421875" style="0" customWidth="1"/>
  </cols>
  <sheetData>
    <row r="1" spans="1:5" ht="25.5" customHeight="1">
      <c r="A1" s="80" t="s">
        <v>39</v>
      </c>
      <c r="B1" s="81"/>
      <c r="C1" s="81"/>
      <c r="D1" s="81"/>
      <c r="E1" s="82"/>
    </row>
    <row r="2" spans="1:5" ht="15.75" customHeight="1">
      <c r="A2" s="94" t="s">
        <v>10</v>
      </c>
      <c r="B2" s="94"/>
      <c r="C2" s="94"/>
      <c r="D2" s="94"/>
      <c r="E2" s="94"/>
    </row>
    <row r="3" spans="1:5" ht="15.75" customHeight="1">
      <c r="A3" s="94" t="s">
        <v>11</v>
      </c>
      <c r="B3" s="94"/>
      <c r="C3" s="94"/>
      <c r="D3" s="94"/>
      <c r="E3" s="94"/>
    </row>
    <row r="4" spans="1:5" ht="15.75">
      <c r="A4" s="94" t="s">
        <v>45</v>
      </c>
      <c r="B4" s="94"/>
      <c r="C4" s="94"/>
      <c r="D4" s="94"/>
      <c r="E4" s="94"/>
    </row>
    <row r="6" spans="1:13" ht="15.75">
      <c r="A6" t="s">
        <v>80</v>
      </c>
      <c r="E6" t="s">
        <v>8</v>
      </c>
      <c r="L6" s="8"/>
      <c r="M6" s="15"/>
    </row>
    <row r="7" spans="1:5" ht="15">
      <c r="A7" s="95" t="s">
        <v>9</v>
      </c>
      <c r="B7" s="96" t="s">
        <v>15</v>
      </c>
      <c r="C7" s="97" t="s">
        <v>17</v>
      </c>
      <c r="D7" s="98"/>
      <c r="E7" s="89" t="s">
        <v>16</v>
      </c>
    </row>
    <row r="8" spans="1:5" ht="15">
      <c r="A8" s="95"/>
      <c r="B8" s="95"/>
      <c r="C8" s="6" t="s">
        <v>18</v>
      </c>
      <c r="D8" s="5" t="s">
        <v>19</v>
      </c>
      <c r="E8" s="90"/>
    </row>
    <row r="9" spans="1:7" ht="15.75">
      <c r="A9" s="10" t="s">
        <v>5</v>
      </c>
      <c r="B9" s="7">
        <f>B12*77%</f>
        <v>12810183462.23</v>
      </c>
      <c r="C9" s="7">
        <v>0</v>
      </c>
      <c r="D9" s="7">
        <f>D12*77/100</f>
        <v>0</v>
      </c>
      <c r="E9" s="12">
        <f>B9+C9+D9</f>
        <v>12810183462.23</v>
      </c>
      <c r="G9" s="36">
        <v>1338774266</v>
      </c>
    </row>
    <row r="10" spans="1:5" ht="31.5">
      <c r="A10" s="11" t="s">
        <v>12</v>
      </c>
      <c r="B10" s="7">
        <f>B12*11%</f>
        <v>1830026208.89</v>
      </c>
      <c r="C10" s="7">
        <v>0</v>
      </c>
      <c r="D10" s="7">
        <f>D12*11/100</f>
        <v>0</v>
      </c>
      <c r="E10" s="12">
        <f>B10+C10+D10</f>
        <v>1830026208.89</v>
      </c>
    </row>
    <row r="11" spans="1:5" ht="31.5">
      <c r="A11" s="11" t="s">
        <v>13</v>
      </c>
      <c r="B11" s="7">
        <f>B12*12%</f>
        <v>1996392227.8799999</v>
      </c>
      <c r="C11" s="7">
        <v>0</v>
      </c>
      <c r="D11" s="7">
        <f>D12*12/100</f>
        <v>0</v>
      </c>
      <c r="E11" s="12">
        <f>B11+C11+D11</f>
        <v>1996392227.8799999</v>
      </c>
    </row>
    <row r="12" spans="1:5" ht="15.75">
      <c r="A12" s="13" t="s">
        <v>14</v>
      </c>
      <c r="B12" s="8">
        <v>16636601899</v>
      </c>
      <c r="C12" s="8">
        <v>0</v>
      </c>
      <c r="D12" s="8">
        <v>0</v>
      </c>
      <c r="E12" s="8">
        <f>B12+C12+D12</f>
        <v>16636601899</v>
      </c>
    </row>
    <row r="14" spans="4:6" ht="15">
      <c r="D14" s="16"/>
      <c r="E14" s="15"/>
      <c r="F14" s="17"/>
    </row>
    <row r="15" spans="1:5" ht="31.5">
      <c r="A15" s="33" t="s">
        <v>38</v>
      </c>
      <c r="B15" s="8">
        <v>121550</v>
      </c>
      <c r="D15" s="14"/>
      <c r="E15" s="15"/>
    </row>
    <row r="16" spans="1:5" ht="15">
      <c r="A16" s="92" t="s">
        <v>78</v>
      </c>
      <c r="B16" s="92"/>
      <c r="C16" s="92"/>
      <c r="D16" s="92"/>
      <c r="E16" s="92"/>
    </row>
    <row r="17" spans="1:5" ht="15">
      <c r="A17" s="93" t="s">
        <v>79</v>
      </c>
      <c r="B17" s="93"/>
      <c r="C17" s="93"/>
      <c r="D17" s="93"/>
      <c r="E17" s="93"/>
    </row>
    <row r="18" spans="1:5" ht="15.75" thickBot="1">
      <c r="A18" s="9" t="s">
        <v>41</v>
      </c>
      <c r="B18" s="39"/>
      <c r="C18" s="39"/>
      <c r="D18" s="39"/>
      <c r="E18" s="39"/>
    </row>
    <row r="19" spans="2:10" ht="45">
      <c r="B19" s="9"/>
      <c r="C19" s="9"/>
      <c r="H19" s="54" t="s">
        <v>52</v>
      </c>
      <c r="I19" s="55">
        <v>2016</v>
      </c>
      <c r="J19" t="s">
        <v>51</v>
      </c>
    </row>
    <row r="20" spans="1:10" ht="84">
      <c r="A20" s="9"/>
      <c r="B20" s="9"/>
      <c r="C20" s="9"/>
      <c r="G20" s="53">
        <v>770</v>
      </c>
      <c r="H20" s="58" t="s">
        <v>66</v>
      </c>
      <c r="I20" s="59">
        <v>1190000000</v>
      </c>
      <c r="J20" s="60">
        <v>118164080</v>
      </c>
    </row>
    <row r="21" spans="7:10" ht="96">
      <c r="G21" s="91">
        <v>776</v>
      </c>
      <c r="H21" s="58" t="s">
        <v>63</v>
      </c>
      <c r="I21" s="61" t="s">
        <v>56</v>
      </c>
      <c r="J21" s="36">
        <v>537769916</v>
      </c>
    </row>
    <row r="22" spans="7:10" ht="96">
      <c r="G22" s="91"/>
      <c r="H22" s="58" t="s">
        <v>64</v>
      </c>
      <c r="I22" s="59">
        <v>3664000000</v>
      </c>
      <c r="J22" s="36">
        <v>160869565</v>
      </c>
    </row>
    <row r="23" spans="7:10" ht="132">
      <c r="G23" s="91"/>
      <c r="H23" s="58" t="s">
        <v>65</v>
      </c>
      <c r="I23" s="62">
        <v>1415578639</v>
      </c>
      <c r="J23" s="36">
        <v>15300000</v>
      </c>
    </row>
    <row r="24" spans="8:10" ht="17.25" thickBot="1">
      <c r="H24" s="56" t="s">
        <v>53</v>
      </c>
      <c r="I24" s="57">
        <v>6998873983</v>
      </c>
      <c r="J24">
        <f>J20+J21+J22+J23</f>
        <v>832103561</v>
      </c>
    </row>
    <row r="25" spans="11:13" ht="15">
      <c r="K25" s="36">
        <v>624834785</v>
      </c>
      <c r="L25" s="36">
        <v>776</v>
      </c>
      <c r="M25">
        <f>K25+K26+K27+K28</f>
        <v>1338774266</v>
      </c>
    </row>
    <row r="26" spans="8:12" ht="15">
      <c r="H26">
        <v>776</v>
      </c>
      <c r="K26" s="36">
        <v>537769916</v>
      </c>
      <c r="L26" s="36">
        <v>1195</v>
      </c>
    </row>
    <row r="27" spans="11:12" ht="15">
      <c r="K27" s="36">
        <v>160869565</v>
      </c>
      <c r="L27" s="36">
        <v>1194</v>
      </c>
    </row>
    <row r="28" spans="11:12" ht="15">
      <c r="K28" s="36">
        <v>15300000</v>
      </c>
      <c r="L28" s="36">
        <v>1196</v>
      </c>
    </row>
    <row r="29" spans="11:12" ht="15">
      <c r="K29" s="36">
        <v>118164080</v>
      </c>
      <c r="L29" s="36">
        <v>1199</v>
      </c>
    </row>
    <row r="30" spans="11:12" ht="15">
      <c r="K30" s="67">
        <f>SUM(K25:K29)</f>
        <v>1456938346</v>
      </c>
      <c r="L30" s="36"/>
    </row>
    <row r="33" ht="15">
      <c r="K33" s="66"/>
    </row>
  </sheetData>
  <sheetProtection/>
  <mergeCells count="11">
    <mergeCell ref="C7:D7"/>
    <mergeCell ref="E7:E8"/>
    <mergeCell ref="G21:G23"/>
    <mergeCell ref="A16:E16"/>
    <mergeCell ref="A17:E17"/>
    <mergeCell ref="A1:E1"/>
    <mergeCell ref="A2:E2"/>
    <mergeCell ref="A3:E3"/>
    <mergeCell ref="A4:E4"/>
    <mergeCell ref="A7:A8"/>
    <mergeCell ref="B7:B8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landscape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L34"/>
  <sheetViews>
    <sheetView zoomScalePageLayoutView="0" workbookViewId="0" topLeftCell="A1">
      <selection activeCell="D45" sqref="D45"/>
    </sheetView>
  </sheetViews>
  <sheetFormatPr defaultColWidth="11.421875" defaultRowHeight="15"/>
  <cols>
    <col min="1" max="1" width="40.140625" style="0" customWidth="1"/>
    <col min="2" max="2" width="18.7109375" style="0" customWidth="1"/>
    <col min="3" max="3" width="19.57421875" style="0" customWidth="1"/>
    <col min="4" max="4" width="15.57421875" style="0" customWidth="1"/>
    <col min="5" max="5" width="19.57421875" style="0" customWidth="1"/>
    <col min="6" max="6" width="21.140625" style="0" customWidth="1"/>
    <col min="7" max="7" width="22.421875" style="0" customWidth="1"/>
    <col min="8" max="8" width="17.28125" style="0" customWidth="1"/>
    <col min="10" max="10" width="15.7109375" style="0" customWidth="1"/>
    <col min="11" max="11" width="15.8515625" style="0" customWidth="1"/>
    <col min="12" max="12" width="15.7109375" style="0" customWidth="1"/>
  </cols>
  <sheetData>
    <row r="4" spans="3:5" ht="15">
      <c r="C4" t="s">
        <v>47</v>
      </c>
      <c r="E4" t="s">
        <v>48</v>
      </c>
    </row>
    <row r="5" spans="1:7" ht="15" customHeight="1">
      <c r="A5" s="95" t="s">
        <v>9</v>
      </c>
      <c r="B5" s="96" t="s">
        <v>15</v>
      </c>
      <c r="C5" s="97" t="s">
        <v>17</v>
      </c>
      <c r="D5" s="98"/>
      <c r="E5" s="97" t="s">
        <v>17</v>
      </c>
      <c r="F5" s="98"/>
      <c r="G5" s="89" t="s">
        <v>16</v>
      </c>
    </row>
    <row r="6" spans="1:10" ht="15">
      <c r="A6" s="95"/>
      <c r="B6" s="95"/>
      <c r="C6" s="6" t="s">
        <v>18</v>
      </c>
      <c r="D6" s="5" t="s">
        <v>19</v>
      </c>
      <c r="E6" s="6" t="s">
        <v>18</v>
      </c>
      <c r="F6" s="5" t="s">
        <v>19</v>
      </c>
      <c r="G6" s="90"/>
      <c r="J6" t="s">
        <v>50</v>
      </c>
    </row>
    <row r="7" spans="1:10" ht="15.75">
      <c r="A7" s="10" t="s">
        <v>5</v>
      </c>
      <c r="B7" s="7">
        <f>B10*77/100</f>
        <v>250542600</v>
      </c>
      <c r="C7" s="101">
        <v>1112126017</v>
      </c>
      <c r="D7" s="7">
        <f>D10*77/100</f>
        <v>0</v>
      </c>
      <c r="E7" s="101">
        <v>5808873983</v>
      </c>
      <c r="F7" s="7">
        <f>F10*77/100</f>
        <v>0</v>
      </c>
      <c r="G7" s="12">
        <f>B7+C7+D7</f>
        <v>1362668617</v>
      </c>
      <c r="J7" t="s">
        <v>49</v>
      </c>
    </row>
    <row r="8" spans="1:7" ht="15.75">
      <c r="A8" s="11" t="s">
        <v>12</v>
      </c>
      <c r="B8" s="7">
        <f>B10*11/100</f>
        <v>35791800</v>
      </c>
      <c r="C8" s="102"/>
      <c r="D8" s="7">
        <f>D10*11/100</f>
        <v>0</v>
      </c>
      <c r="E8" s="102"/>
      <c r="F8" s="7">
        <f>F10*11/100</f>
        <v>0</v>
      </c>
      <c r="G8" s="12">
        <f>B8+C8+D8</f>
        <v>35791800</v>
      </c>
    </row>
    <row r="9" spans="1:7" ht="15.75">
      <c r="A9" s="11" t="s">
        <v>13</v>
      </c>
      <c r="B9" s="7">
        <f>B10*11/100</f>
        <v>35791800</v>
      </c>
      <c r="C9" s="7">
        <v>0</v>
      </c>
      <c r="D9" s="7">
        <f>D10*12/100</f>
        <v>0</v>
      </c>
      <c r="E9" s="7">
        <v>1190000000</v>
      </c>
      <c r="F9" s="7">
        <f>F10*12/100</f>
        <v>0</v>
      </c>
      <c r="G9" s="12">
        <f>B9+C9+D9</f>
        <v>35791800</v>
      </c>
    </row>
    <row r="10" spans="1:7" ht="15.75">
      <c r="A10" s="13" t="s">
        <v>14</v>
      </c>
      <c r="B10" s="8">
        <v>325380000</v>
      </c>
      <c r="C10" s="8">
        <f>SUM(C7:C9)</f>
        <v>1112126017</v>
      </c>
      <c r="D10" s="8">
        <v>0</v>
      </c>
      <c r="E10" s="8">
        <v>6998873983</v>
      </c>
      <c r="F10" s="8">
        <v>0</v>
      </c>
      <c r="G10" s="8">
        <f>C10+E10</f>
        <v>8111000000</v>
      </c>
    </row>
    <row r="12" spans="4:7" ht="15">
      <c r="D12" s="16"/>
      <c r="F12" s="16"/>
      <c r="G12" s="15"/>
    </row>
    <row r="13" spans="1:7" ht="78.75" customHeight="1">
      <c r="A13" s="40" t="s">
        <v>38</v>
      </c>
      <c r="B13" s="41">
        <v>16420510</v>
      </c>
      <c r="D13" s="14"/>
      <c r="F13" s="14"/>
      <c r="G13" s="15"/>
    </row>
    <row r="18" spans="1:7" ht="15">
      <c r="A18" s="95" t="s">
        <v>9</v>
      </c>
      <c r="B18" s="96" t="s">
        <v>15</v>
      </c>
      <c r="C18" s="97" t="s">
        <v>17</v>
      </c>
      <c r="D18" s="98"/>
      <c r="E18" s="97" t="s">
        <v>17</v>
      </c>
      <c r="F18" s="98"/>
      <c r="G18" s="89" t="s">
        <v>16</v>
      </c>
    </row>
    <row r="19" spans="1:7" ht="15">
      <c r="A19" s="95"/>
      <c r="B19" s="95"/>
      <c r="C19" s="6" t="s">
        <v>18</v>
      </c>
      <c r="D19" s="5" t="s">
        <v>19</v>
      </c>
      <c r="E19" s="6" t="s">
        <v>18</v>
      </c>
      <c r="F19" s="5" t="s">
        <v>19</v>
      </c>
      <c r="G19" s="90"/>
    </row>
    <row r="20" spans="1:7" ht="15.75">
      <c r="A20" s="10" t="s">
        <v>5</v>
      </c>
      <c r="B20" s="7">
        <f>B23*77/100</f>
        <v>250542600</v>
      </c>
      <c r="C20" s="99">
        <v>1112126017</v>
      </c>
      <c r="D20" s="7">
        <f>D23*77/100</f>
        <v>0</v>
      </c>
      <c r="E20" s="7">
        <f>E7*87.5/100</f>
        <v>5082764735.125</v>
      </c>
      <c r="F20" s="7">
        <f>F23*77/100</f>
        <v>0</v>
      </c>
      <c r="G20" s="12">
        <f>B20+C20+D20</f>
        <v>1362668617</v>
      </c>
    </row>
    <row r="21" spans="1:7" ht="15.75">
      <c r="A21" s="11" t="s">
        <v>12</v>
      </c>
      <c r="B21" s="7">
        <f>B23*11/100</f>
        <v>35791800</v>
      </c>
      <c r="C21" s="100"/>
      <c r="D21" s="7">
        <f>D23*11/100</f>
        <v>0</v>
      </c>
      <c r="E21" s="7">
        <f>E7*12.5/100</f>
        <v>726109247.875</v>
      </c>
      <c r="F21" s="7">
        <f>F23*11/100</f>
        <v>0</v>
      </c>
      <c r="G21" s="12">
        <f>B21+C21+D21</f>
        <v>35791800</v>
      </c>
    </row>
    <row r="22" spans="1:12" ht="15.75">
      <c r="A22" s="11" t="s">
        <v>13</v>
      </c>
      <c r="B22" s="7">
        <f>B23*11/100</f>
        <v>35791800</v>
      </c>
      <c r="C22" s="7">
        <v>0</v>
      </c>
      <c r="D22" s="7">
        <f>D23*12/100</f>
        <v>0</v>
      </c>
      <c r="E22" s="7">
        <v>1190000000</v>
      </c>
      <c r="F22" s="7">
        <f>F23*12/100</f>
        <v>0</v>
      </c>
      <c r="G22" s="12">
        <f>B22+C22+D22</f>
        <v>35791800</v>
      </c>
      <c r="I22" s="64" t="s">
        <v>59</v>
      </c>
      <c r="J22" s="64" t="s">
        <v>60</v>
      </c>
      <c r="K22" s="65" t="s">
        <v>61</v>
      </c>
      <c r="L22" s="65" t="s">
        <v>62</v>
      </c>
    </row>
    <row r="23" spans="1:12" ht="15.75">
      <c r="A23" s="13" t="s">
        <v>14</v>
      </c>
      <c r="B23" s="8">
        <v>325380000</v>
      </c>
      <c r="C23" s="8">
        <f>SUM(C20:C22)</f>
        <v>1112126017</v>
      </c>
      <c r="D23" s="8">
        <v>0</v>
      </c>
      <c r="E23" s="8">
        <v>6998873983</v>
      </c>
      <c r="F23" s="8">
        <v>0</v>
      </c>
      <c r="G23" s="8">
        <f>C23+E23</f>
        <v>8111000000</v>
      </c>
      <c r="I23" s="63">
        <v>1195</v>
      </c>
      <c r="J23" s="8">
        <v>729295344</v>
      </c>
      <c r="K23" s="8">
        <f>J23*87.5/100</f>
        <v>638133426</v>
      </c>
      <c r="L23" s="8">
        <f>J23*12.5/100</f>
        <v>91161918</v>
      </c>
    </row>
    <row r="24" spans="9:12" ht="15.75">
      <c r="I24" s="63">
        <v>1196</v>
      </c>
      <c r="J24" s="8">
        <v>3664000000</v>
      </c>
      <c r="K24" s="8">
        <f>J24*87.5/100</f>
        <v>3206000000</v>
      </c>
      <c r="L24" s="8">
        <f>J24*12.5/100</f>
        <v>458000000</v>
      </c>
    </row>
    <row r="25" spans="9:12" ht="15.75">
      <c r="I25" s="63">
        <v>1194</v>
      </c>
      <c r="J25" s="8">
        <v>1415578639</v>
      </c>
      <c r="K25" s="8">
        <f>J25*87.5/100</f>
        <v>1238631309.125</v>
      </c>
      <c r="L25" s="8">
        <f>J25*12.5/100</f>
        <v>176947329.875</v>
      </c>
    </row>
    <row r="26" spans="11:12" ht="15">
      <c r="K26" s="15">
        <f>SUM(K23:K25)</f>
        <v>5082764735.125</v>
      </c>
      <c r="L26" s="15">
        <f>SUM(L23:L25)</f>
        <v>726109247.875</v>
      </c>
    </row>
    <row r="28" ht="15.75" thickBot="1"/>
    <row r="29" spans="2:8" ht="30.75" thickBot="1">
      <c r="B29" s="42" t="s">
        <v>52</v>
      </c>
      <c r="C29" s="43">
        <v>2016</v>
      </c>
      <c r="D29" s="43">
        <v>2017</v>
      </c>
      <c r="E29" s="43">
        <v>2018</v>
      </c>
      <c r="F29" s="44">
        <v>2019</v>
      </c>
      <c r="G29" s="43">
        <v>2020</v>
      </c>
      <c r="H29" s="44" t="s">
        <v>53</v>
      </c>
    </row>
    <row r="30" spans="2:8" ht="49.5" thickBot="1" thickTop="1">
      <c r="B30" s="45" t="s">
        <v>54</v>
      </c>
      <c r="C30" s="46">
        <v>1190000000</v>
      </c>
      <c r="D30" s="46">
        <v>1270000000</v>
      </c>
      <c r="E30" s="46">
        <v>1357000000</v>
      </c>
      <c r="F30" s="46">
        <v>1448000000</v>
      </c>
      <c r="G30" s="46">
        <v>1547000000</v>
      </c>
      <c r="H30" s="46">
        <v>6812000000</v>
      </c>
    </row>
    <row r="31" spans="2:8" ht="72.75" thickBot="1">
      <c r="B31" s="47" t="s">
        <v>55</v>
      </c>
      <c r="C31" s="48" t="s">
        <v>56</v>
      </c>
      <c r="D31" s="49">
        <v>1184000000</v>
      </c>
      <c r="E31" s="49">
        <v>1076000000</v>
      </c>
      <c r="F31" s="49">
        <v>1122000000</v>
      </c>
      <c r="G31" s="49">
        <v>1199000000</v>
      </c>
      <c r="H31" s="49">
        <v>5310295344</v>
      </c>
    </row>
    <row r="32" spans="2:8" ht="60.75" thickBot="1">
      <c r="B32" s="47" t="s">
        <v>57</v>
      </c>
      <c r="C32" s="50">
        <v>3664000000</v>
      </c>
      <c r="D32" s="50">
        <v>3130000000</v>
      </c>
      <c r="E32" s="50">
        <v>2923000000</v>
      </c>
      <c r="F32" s="50">
        <v>2437000000</v>
      </c>
      <c r="G32" s="50">
        <v>3506000000</v>
      </c>
      <c r="H32" s="50">
        <v>15660000000</v>
      </c>
    </row>
    <row r="33" spans="2:8" ht="72.75" thickBot="1">
      <c r="B33" s="47" t="s">
        <v>58</v>
      </c>
      <c r="C33" s="49">
        <v>1415578639</v>
      </c>
      <c r="D33" s="49">
        <v>2110000000</v>
      </c>
      <c r="E33" s="49">
        <v>2476000000</v>
      </c>
      <c r="F33" s="49">
        <v>2707000000</v>
      </c>
      <c r="G33" s="49">
        <v>1426000000</v>
      </c>
      <c r="H33" s="49">
        <v>10134578639</v>
      </c>
    </row>
    <row r="34" spans="2:8" ht="17.25" thickBot="1">
      <c r="B34" s="51" t="s">
        <v>53</v>
      </c>
      <c r="C34" s="52">
        <v>6998873983</v>
      </c>
      <c r="D34" s="52">
        <v>7694000000</v>
      </c>
      <c r="E34" s="52">
        <v>7832000000</v>
      </c>
      <c r="F34" s="52">
        <v>7714000000</v>
      </c>
      <c r="G34" s="52">
        <v>7678000000</v>
      </c>
      <c r="H34" s="52">
        <v>37916873983</v>
      </c>
    </row>
  </sheetData>
  <sheetProtection/>
  <mergeCells count="13">
    <mergeCell ref="G5:G6"/>
    <mergeCell ref="E5:F5"/>
    <mergeCell ref="A18:A19"/>
    <mergeCell ref="B18:B19"/>
    <mergeCell ref="C18:D18"/>
    <mergeCell ref="E18:F18"/>
    <mergeCell ref="G18:G19"/>
    <mergeCell ref="C20:C21"/>
    <mergeCell ref="C7:C8"/>
    <mergeCell ref="E7:E8"/>
    <mergeCell ref="A5:A6"/>
    <mergeCell ref="B5:B6"/>
    <mergeCell ref="C5:D5"/>
  </mergeCells>
  <printOptions/>
  <pageMargins left="0.7086614173228347" right="0.7086614173228347" top="0.7480314960629921" bottom="0.7480314960629921" header="0.31496062992125984" footer="0.31496062992125984"/>
  <pageSetup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Distrital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jaherrera</dc:creator>
  <cp:keywords/>
  <dc:description/>
  <cp:lastModifiedBy>CLAUDIA  PEDRAZA ALDANA</cp:lastModifiedBy>
  <cp:lastPrinted>2017-03-09T20:56:41Z</cp:lastPrinted>
  <dcterms:created xsi:type="dcterms:W3CDTF">2008-08-26T19:35:11Z</dcterms:created>
  <dcterms:modified xsi:type="dcterms:W3CDTF">2017-03-09T21:55:39Z</dcterms:modified>
  <cp:category/>
  <cp:version/>
  <cp:contentType/>
  <cp:contentStatus/>
</cp:coreProperties>
</file>